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to be submitted in file 24.03.2021\"/>
    </mc:Choice>
  </mc:AlternateContent>
  <bookViews>
    <workbookView xWindow="0" yWindow="0" windowWidth="24000" windowHeight="9030" activeTab="3"/>
  </bookViews>
  <sheets>
    <sheet name="5.1" sheetId="4" r:id="rId1"/>
    <sheet name="5.2" sheetId="3" r:id="rId2"/>
    <sheet name="5.3" sheetId="1" r:id="rId3"/>
    <sheet name="5.4" sheetId="2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E17" i="1"/>
  <c r="F17" i="1"/>
  <c r="H17" i="1"/>
  <c r="I17" i="1"/>
  <c r="B8" i="3" l="1"/>
  <c r="F8" i="3" s="1"/>
  <c r="B4" i="4" s="1"/>
  <c r="B9" i="3"/>
  <c r="F9" i="3" s="1"/>
  <c r="B5" i="4" s="1"/>
  <c r="B10" i="3"/>
  <c r="F10" i="3" s="1"/>
  <c r="B6" i="4" s="1"/>
  <c r="B11" i="3"/>
  <c r="F11" i="3" s="1"/>
  <c r="B7" i="4" s="1"/>
  <c r="B12" i="3"/>
  <c r="F12" i="3" s="1"/>
  <c r="B8" i="4" s="1"/>
  <c r="B13" i="3"/>
  <c r="F13" i="3" s="1"/>
  <c r="B9" i="4" s="1"/>
  <c r="B14" i="3"/>
  <c r="F14" i="3" s="1"/>
  <c r="B10" i="4" s="1"/>
  <c r="B15" i="3"/>
  <c r="F15" i="3" s="1"/>
  <c r="B11" i="4" s="1"/>
  <c r="B16" i="3"/>
  <c r="F16" i="3" s="1"/>
  <c r="B7" i="3"/>
  <c r="B12" i="4" l="1"/>
  <c r="D14" i="4"/>
  <c r="E14" i="4"/>
  <c r="D13" i="4"/>
  <c r="E13" i="4"/>
  <c r="J17" i="3" l="1"/>
  <c r="I17" i="3"/>
  <c r="H17" i="3"/>
  <c r="D17" i="3"/>
  <c r="C17" i="3"/>
  <c r="E17" i="3"/>
  <c r="G16" i="3"/>
  <c r="G15" i="3"/>
  <c r="K15" i="3" s="1"/>
  <c r="G14" i="3"/>
  <c r="K14" i="3" s="1"/>
  <c r="G13" i="3"/>
  <c r="K13" i="3" s="1"/>
  <c r="G12" i="3"/>
  <c r="K12" i="3" s="1"/>
  <c r="G11" i="3"/>
  <c r="K11" i="3" s="1"/>
  <c r="G10" i="3"/>
  <c r="K10" i="3" s="1"/>
  <c r="G9" i="3"/>
  <c r="G8" i="3"/>
  <c r="K8" i="3" s="1"/>
  <c r="G7" i="3"/>
  <c r="K7" i="3" s="1"/>
  <c r="C3" i="4" s="1"/>
  <c r="F7" i="3"/>
  <c r="B3" i="4" s="1"/>
  <c r="C7" i="4" l="1"/>
  <c r="C4" i="4"/>
  <c r="K9" i="3"/>
  <c r="C5" i="4" s="1"/>
  <c r="C6" i="4"/>
  <c r="C8" i="4"/>
  <c r="C9" i="4"/>
  <c r="C10" i="4"/>
  <c r="C11" i="4"/>
  <c r="G17" i="3"/>
  <c r="F17" i="3"/>
  <c r="K16" i="3"/>
  <c r="C12" i="4" s="1"/>
  <c r="B17" i="3"/>
  <c r="K17" i="3" l="1"/>
  <c r="B13" i="4"/>
  <c r="B14" i="4"/>
  <c r="E16" i="2"/>
  <c r="C16" i="2"/>
  <c r="B16" i="2"/>
  <c r="E15" i="2"/>
  <c r="C15" i="2"/>
  <c r="B15" i="2"/>
  <c r="D14" i="2"/>
  <c r="F14" i="2" s="1"/>
  <c r="D13" i="2"/>
  <c r="F13" i="2" s="1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D6" i="2"/>
  <c r="F6" i="2" s="1"/>
  <c r="D5" i="2"/>
  <c r="F5" i="2" s="1"/>
  <c r="C14" i="4" l="1"/>
  <c r="C13" i="4"/>
  <c r="F15" i="2"/>
  <c r="F16" i="2"/>
  <c r="D16" i="2"/>
  <c r="D15" i="2"/>
  <c r="B17" i="1" l="1"/>
  <c r="J16" i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D17" i="1" l="1"/>
  <c r="G17" i="1"/>
  <c r="J17" i="1"/>
</calcChain>
</file>

<file path=xl/sharedStrings.xml><?xml version="1.0" encoding="utf-8"?>
<sst xmlns="http://schemas.openxmlformats.org/spreadsheetml/2006/main" count="115" uniqueCount="68">
  <si>
    <t>Table  5.3 : Yearwise Availability of Energy Resources</t>
  </si>
  <si>
    <t>Year</t>
  </si>
  <si>
    <t>Crude Oil 
(Million Tonne)</t>
  </si>
  <si>
    <t>Petroleum Products
 (Million Tonne)</t>
  </si>
  <si>
    <t>Natural Gas 
(Billion Cubic Meter)</t>
  </si>
  <si>
    <t>Production</t>
  </si>
  <si>
    <t>Net Imports</t>
  </si>
  <si>
    <t>Availability</t>
  </si>
  <si>
    <t xml:space="preserve"> Production*</t>
  </si>
  <si>
    <t>4=2+3</t>
  </si>
  <si>
    <t>7=5+6</t>
  </si>
  <si>
    <t>10 = 8+9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</si>
  <si>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</si>
  <si>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</si>
  <si>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</si>
  <si>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</si>
  <si>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</si>
  <si>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</si>
  <si>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</si>
  <si>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</si>
  <si>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 xml:space="preserve">2018-19 </t>
  </si>
  <si>
    <t>2019-20 (P)</t>
  </si>
  <si>
    <t>Growth rate of 2019-20 over 2018-19 (%)</t>
  </si>
  <si>
    <t xml:space="preserve"> * : Net production = Gross Production-Flared- Losses</t>
  </si>
  <si>
    <t>(P): Provisional;</t>
  </si>
  <si>
    <t>Total may not tally due to rounding off.</t>
  </si>
  <si>
    <t xml:space="preserve">Source : Ministry of Petroleum &amp; Natural Gas.              </t>
  </si>
  <si>
    <t xml:space="preserve">Table 5.4 : Yearwise Availability of Electricity </t>
  </si>
  <si>
    <r>
      <t>(in Giga Watt hour = 10</t>
    </r>
    <r>
      <rPr>
        <b/>
        <vertAlign val="super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Kilo Watt hour)</t>
    </r>
  </si>
  <si>
    <t>Gross Electricity Generated from Utilities</t>
  </si>
  <si>
    <t>Consumption in Power Station Auxiliaries</t>
  </si>
  <si>
    <t>Net Electricity Generated from Utilities</t>
  </si>
  <si>
    <t>Purchases from Non-Utilities + Net Import from Other Countries</t>
  </si>
  <si>
    <t>Net Availability
(For Supply)</t>
  </si>
  <si>
    <t>4=2-3</t>
  </si>
  <si>
    <t>6=4+5</t>
  </si>
  <si>
    <t>Growth rate of 2019-20 over 2018-19(%)</t>
  </si>
  <si>
    <t>CAGR 2010-11 to 2019-20 (%)</t>
  </si>
  <si>
    <t>(P): Provisional</t>
  </si>
  <si>
    <t>Source:Central Electricity Authority.</t>
  </si>
  <si>
    <t>2018-19</t>
  </si>
  <si>
    <t xml:space="preserve">Table   5.2  : Yearwise Availability of Coal and Lignite                                          </t>
  </si>
  <si>
    <t xml:space="preserve">                                              ( Million Tonnes)</t>
  </si>
  <si>
    <t>Coal</t>
  </si>
  <si>
    <t>Lignite</t>
  </si>
  <si>
    <t>Production (Coking + Non-coking)</t>
  </si>
  <si>
    <t>Change of Vendible Stock (closing stock-Opening stock)</t>
  </si>
  <si>
    <t>Imports</t>
  </si>
  <si>
    <t>Exports</t>
  </si>
  <si>
    <t>Availability for Consumption</t>
  </si>
  <si>
    <t>11=7+8-9+10</t>
  </si>
  <si>
    <t>-</t>
  </si>
  <si>
    <t>Growth rate of 2019-20  over 2018-19(%)</t>
  </si>
  <si>
    <t>Source :  Office of the Coal Controller, Ministry of Coal</t>
  </si>
  <si>
    <t xml:space="preserve">(P) - Provisional  </t>
  </si>
  <si>
    <t>Sources:</t>
  </si>
  <si>
    <t>1.  Office of Coal Controller, Ministry of Coal</t>
  </si>
  <si>
    <t>2.  Ministry of Petroleum &amp; Natural Gas</t>
  </si>
  <si>
    <t>3.  Central  Electricity  Authority</t>
  </si>
  <si>
    <t>Table 5.1 : Yearwise Availability of Energy Resources</t>
  </si>
  <si>
    <t>Coal 
(Million Tonnes)</t>
  </si>
  <si>
    <t>Lignite 
(Million Tonnes)</t>
  </si>
  <si>
    <t>Crude Oil 
(Million Tonnes)</t>
  </si>
  <si>
    <t>Natural Gas
 (Billion Cubic Metres)</t>
  </si>
  <si>
    <t>Note: Availability is defined as below:
Coal/lignite: Production+Net Imports+change in stocks
Crude Oil: Production +Net Imports
Natural gas:Net Production i.e. (Gross production -Flared - Losses) + Net imports</t>
  </si>
  <si>
    <t>Change of Vendible Stock 
(closing stock-Opening stock)</t>
  </si>
  <si>
    <t>6=2+3-4+5</t>
  </si>
  <si>
    <t>Total may not tally due to rounding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</si>
</sst>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(* #,##0_);_(* \(#,##0\);_(* &quot;-&quot;??_);_(@_)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24">
    <xf numFmtId="0" fontId="0" fillId="0" borderId="0" xfId="0"/>
    <xf numFmtId="0" fontId="4" fillId="0" borderId="0" xfId="0" applyFont="1"/>
    <xf numFmtId="165" fontId="4" fillId="0" borderId="0" xfId="1" applyNumberFormat="1" applyFont="1" applyAlignment="1">
      <alignment horizontal="right"/>
    </xf>
    <xf numFmtId="0" fontId="0" fillId="0" borderId="0" xfId="0" applyBorder="1"/>
    <xf numFmtId="0" fontId="4" fillId="0" borderId="7" xfId="0" applyFont="1" applyFill="1" applyBorder="1"/>
    <xf numFmtId="0" fontId="4" fillId="0" borderId="0" xfId="0" applyFont="1" applyFill="1" applyBorder="1"/>
    <xf numFmtId="4" fontId="4" fillId="0" borderId="0" xfId="1" applyNumberFormat="1" applyFont="1" applyBorder="1" applyAlignment="1">
      <alignment horizontal="right"/>
    </xf>
    <xf numFmtId="0" fontId="0" fillId="0" borderId="0" xfId="0" applyAlignment="1"/>
    <xf numFmtId="0" fontId="4" fillId="0" borderId="7" xfId="0" applyFont="1" applyFill="1" applyBorder="1" applyAlignment="1"/>
    <xf numFmtId="0" fontId="4" fillId="0" borderId="13" xfId="0" applyFont="1" applyFill="1" applyBorder="1"/>
    <xf numFmtId="0" fontId="9" fillId="0" borderId="14" xfId="0" applyFont="1" applyFill="1" applyBorder="1"/>
    <xf numFmtId="0" fontId="9" fillId="0" borderId="14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1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4" fillId="0" borderId="7" xfId="0" quotePrefix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0" fontId="4" fillId="0" borderId="0" xfId="0" applyFont="1" applyFill="1"/>
    <xf numFmtId="2" fontId="3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/>
    <xf numFmtId="165" fontId="4" fillId="0" borderId="0" xfId="1" applyNumberFormat="1" applyFont="1" applyFill="1" applyAlignment="1">
      <alignment horizontal="center"/>
    </xf>
    <xf numFmtId="2" fontId="4" fillId="0" borderId="7" xfId="0" applyNumberFormat="1" applyFont="1" applyFill="1" applyBorder="1" applyAlignment="1">
      <alignment horizontal="right" vertical="top"/>
    </xf>
    <xf numFmtId="2" fontId="4" fillId="0" borderId="7" xfId="2" applyNumberFormat="1" applyFont="1" applyFill="1" applyBorder="1" applyAlignment="1">
      <alignment horizontal="right" vertical="top"/>
    </xf>
    <xf numFmtId="2" fontId="4" fillId="0" borderId="7" xfId="2" applyNumberFormat="1" applyFont="1" applyFill="1" applyBorder="1" applyAlignment="1">
      <alignment horizontal="right" vertical="center"/>
    </xf>
    <xf numFmtId="2" fontId="5" fillId="0" borderId="7" xfId="2" quotePrefix="1" applyNumberFormat="1" applyFont="1" applyFill="1" applyBorder="1" applyAlignment="1">
      <alignment horizontal="right"/>
    </xf>
    <xf numFmtId="2" fontId="4" fillId="0" borderId="11" xfId="1" applyNumberFormat="1" applyFont="1" applyFill="1" applyBorder="1" applyAlignment="1">
      <alignment horizontal="right" vertical="top"/>
    </xf>
    <xf numFmtId="2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Fill="1" applyBorder="1" applyAlignment="1">
      <alignment horizontal="right" vertical="center"/>
    </xf>
    <xf numFmtId="2" fontId="4" fillId="0" borderId="7" xfId="1" applyNumberFormat="1" applyFont="1" applyFill="1" applyBorder="1" applyAlignment="1">
      <alignment horizontal="right" vertical="center"/>
    </xf>
    <xf numFmtId="2" fontId="11" fillId="0" borderId="7" xfId="2" applyNumberFormat="1" applyFont="1" applyFill="1" applyBorder="1" applyAlignment="1">
      <alignment horizontal="right" vertical="top"/>
    </xf>
    <xf numFmtId="2" fontId="11" fillId="0" borderId="7" xfId="2" applyNumberFormat="1" applyFont="1" applyFill="1" applyBorder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2" fontId="11" fillId="0" borderId="7" xfId="2" quotePrefix="1" applyNumberFormat="1" applyFont="1" applyFill="1" applyBorder="1" applyAlignment="1">
      <alignment horizontal="right"/>
    </xf>
    <xf numFmtId="166" fontId="11" fillId="0" borderId="7" xfId="0" applyNumberFormat="1" applyFont="1" applyFill="1" applyBorder="1" applyAlignment="1">
      <alignment horizontal="right"/>
    </xf>
    <xf numFmtId="166" fontId="11" fillId="0" borderId="7" xfId="0" applyNumberFormat="1" applyFont="1" applyFill="1" applyBorder="1" applyAlignment="1">
      <alignment horizontal="right" vertical="center"/>
    </xf>
    <xf numFmtId="2" fontId="11" fillId="0" borderId="10" xfId="2" applyNumberFormat="1" applyFont="1" applyFill="1" applyBorder="1" applyAlignment="1">
      <alignment horizontal="right" vertical="top"/>
    </xf>
    <xf numFmtId="166" fontId="11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top"/>
    </xf>
    <xf numFmtId="2" fontId="11" fillId="0" borderId="7" xfId="0" applyNumberFormat="1" applyFont="1" applyFill="1" applyBorder="1" applyAlignment="1">
      <alignment horizontal="right"/>
    </xf>
    <xf numFmtId="2" fontId="11" fillId="0" borderId="7" xfId="1" applyNumberFormat="1" applyFont="1" applyFill="1" applyBorder="1" applyAlignment="1">
      <alignment horizontal="right" vertical="center"/>
    </xf>
    <xf numFmtId="2" fontId="3" fillId="0" borderId="8" xfId="1" applyNumberFormat="1" applyFont="1" applyFill="1" applyBorder="1" applyAlignment="1">
      <alignment horizontal="right" vertical="center"/>
    </xf>
    <xf numFmtId="2" fontId="4" fillId="0" borderId="0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2" fillId="0" borderId="8" xfId="0" applyFont="1" applyFill="1" applyBorder="1" applyAlignment="1">
      <alignment horizontal="center" vertical="top" wrapText="1"/>
    </xf>
    <xf numFmtId="164" fontId="3" fillId="0" borderId="8" xfId="1" applyFont="1" applyFill="1" applyBorder="1" applyAlignment="1">
      <alignment horizontal="center" vertical="top" wrapText="1"/>
    </xf>
    <xf numFmtId="2" fontId="4" fillId="0" borderId="7" xfId="1" applyNumberFormat="1" applyFont="1" applyFill="1" applyBorder="1" applyAlignment="1">
      <alignment horizontal="right"/>
    </xf>
    <xf numFmtId="2" fontId="4" fillId="0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4" fontId="4" fillId="0" borderId="7" xfId="1" applyNumberFormat="1" applyFont="1" applyFill="1" applyBorder="1" applyAlignment="1">
      <alignment horizontal="right"/>
    </xf>
    <xf numFmtId="2" fontId="4" fillId="0" borderId="13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2" fontId="3" fillId="0" borderId="13" xfId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wrapText="1"/>
    </xf>
    <xf numFmtId="2" fontId="3" fillId="0" borderId="15" xfId="1" applyNumberFormat="1" applyFont="1" applyFill="1" applyBorder="1" applyAlignment="1">
      <alignment horizontal="right" vertical="center"/>
    </xf>
    <xf numFmtId="166" fontId="3" fillId="0" borderId="15" xfId="1" applyNumberFormat="1" applyFont="1" applyFill="1" applyBorder="1" applyAlignment="1">
      <alignment horizontal="right" vertical="center"/>
    </xf>
    <xf numFmtId="0" fontId="14" fillId="0" borderId="0" xfId="3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0" fillId="0" borderId="0" xfId="0" applyFill="1" applyAlignment="1"/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/>
    <xf numFmtId="4" fontId="4" fillId="0" borderId="0" xfId="1" applyNumberFormat="1" applyFont="1" applyFill="1" applyBorder="1" applyAlignment="1">
      <alignment horizontal="right"/>
    </xf>
    <xf numFmtId="4" fontId="4" fillId="0" borderId="4" xfId="1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11" xfId="1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7" xfId="1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4" fillId="0" borderId="12" xfId="0" applyFont="1" applyFill="1" applyBorder="1"/>
    <xf numFmtId="4" fontId="5" fillId="0" borderId="13" xfId="0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4" fontId="3" fillId="0" borderId="13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left" vertical="top"/>
    </xf>
    <xf numFmtId="165" fontId="4" fillId="0" borderId="0" xfId="1" applyNumberFormat="1" applyFont="1" applyFill="1" applyBorder="1" applyAlignment="1">
      <alignment wrapText="1"/>
    </xf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 wrapText="1"/>
    </xf>
    <xf numFmtId="4" fontId="3" fillId="0" borderId="0" xfId="1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3" fontId="4" fillId="0" borderId="7" xfId="1" applyNumberFormat="1" applyFon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2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/>
    <xf numFmtId="0" fontId="8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</cellXfs>
  <cellStyles count="4">
    <cellStyle name="Comma" xfId="1" builtinId="3"/>
    <cellStyle name="Comma 2 2" xfId="2"/>
    <cellStyle name="Normal" xfId="0" builtinId="0"/>
    <cellStyle name="Normal_XVII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ESD/Energy%20statistics%202021/drafts%20for%20publication/Chapter%203/Tables%20Chapter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conti. 3.4"/>
      <sheetName val="3.5"/>
      <sheetName val="3.6"/>
    </sheetNames>
    <sheetDataSet>
      <sheetData sheetId="0">
        <row r="5">
          <cell r="B5">
            <v>532.69399999999996</v>
          </cell>
          <cell r="C5">
            <v>37.732999999999997</v>
          </cell>
        </row>
        <row r="6">
          <cell r="B6">
            <v>539.95000000000005</v>
          </cell>
          <cell r="C6">
            <v>42.332000000000001</v>
          </cell>
        </row>
        <row r="7">
          <cell r="B7">
            <v>556.40200000000004</v>
          </cell>
          <cell r="C7">
            <v>46.453000000000003</v>
          </cell>
        </row>
        <row r="8">
          <cell r="B8">
            <v>565.76499999999999</v>
          </cell>
          <cell r="C8">
            <v>44.271000000000001</v>
          </cell>
        </row>
        <row r="9">
          <cell r="B9">
            <v>612.44000000000005</v>
          </cell>
          <cell r="C9">
            <v>48.27</v>
          </cell>
        </row>
        <row r="10">
          <cell r="B10">
            <v>639.23</v>
          </cell>
          <cell r="C10">
            <v>43.841999999999999</v>
          </cell>
        </row>
        <row r="11">
          <cell r="B11">
            <v>657.86799999999994</v>
          </cell>
          <cell r="C11">
            <v>45.23</v>
          </cell>
        </row>
        <row r="12">
          <cell r="B12">
            <v>675.4</v>
          </cell>
          <cell r="C12">
            <v>46.643999999999998</v>
          </cell>
        </row>
        <row r="13">
          <cell r="B13">
            <v>728.71799999999996</v>
          </cell>
          <cell r="C13">
            <v>44.283000000000001</v>
          </cell>
        </row>
        <row r="14">
          <cell r="B14">
            <v>730.87300000000005</v>
          </cell>
          <cell r="C14">
            <v>42.103000000000002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0"/>
  <sheetViews>
    <sheetView showGridLines="0" workbookViewId="0">
      <selection activeCell="K27" sqref="K27"/>
    </sheetView>
  </sheetViews>
  <sheetFormatPr defaultRowHeight="15" x14ac:dyDescent="0.25"/>
  <cols>
    <col min="1" max="1" width="15.28515625" style="7" customWidth="1"/>
    <col min="2" max="2" width="16.42578125" style="7" customWidth="1"/>
    <col min="3" max="3" width="15.140625" style="7" customWidth="1"/>
    <col min="4" max="4" width="16.42578125" style="7" customWidth="1"/>
    <col min="5" max="5" width="12.85546875" style="7" customWidth="1"/>
  </cols>
  <sheetData>
    <row r="1" spans="1:9" ht="35.25" customHeight="1" x14ac:dyDescent="0.25">
      <c r="A1" s="104" t="s">
        <v>59</v>
      </c>
      <c r="B1" s="104"/>
      <c r="C1" s="104"/>
      <c r="D1" s="104"/>
      <c r="E1" s="104"/>
    </row>
    <row r="2" spans="1:9" ht="38.25" x14ac:dyDescent="0.25">
      <c r="A2" s="52" t="s">
        <v>1</v>
      </c>
      <c r="B2" s="53" t="s">
        <v>60</v>
      </c>
      <c r="C2" s="54" t="s">
        <v>61</v>
      </c>
      <c r="D2" s="48" t="s">
        <v>62</v>
      </c>
      <c r="E2" s="48" t="s">
        <v>63</v>
      </c>
      <c r="G2" s="3"/>
      <c r="H2" s="3"/>
    </row>
    <row r="3" spans="1:9" x14ac:dyDescent="0.25">
      <c r="A3" s="8" t="s">
        <v>12</v>
      </c>
      <c r="B3" s="55">
        <f>'5.2'!F7</f>
        <v>607.06059799999991</v>
      </c>
      <c r="C3" s="55">
        <f>'5.2'!K7</f>
        <v>37.777999999999999</v>
      </c>
      <c r="D3" s="56">
        <v>201.27868000000001</v>
      </c>
      <c r="E3" s="57">
        <v>64.159289999999999</v>
      </c>
      <c r="F3" s="6"/>
      <c r="G3" s="6"/>
      <c r="H3" s="6"/>
      <c r="I3" s="6"/>
    </row>
    <row r="4" spans="1:9" x14ac:dyDescent="0.25">
      <c r="A4" s="8" t="s">
        <v>13</v>
      </c>
      <c r="B4" s="55">
        <f>'5.2'!F8</f>
        <v>642.63062600000001</v>
      </c>
      <c r="C4" s="55">
        <f>'5.2'!K8</f>
        <v>42.773000000000003</v>
      </c>
      <c r="D4" s="55">
        <v>209.81883409722099</v>
      </c>
      <c r="E4" s="58">
        <v>64.450333624870211</v>
      </c>
      <c r="F4" s="6"/>
      <c r="G4" s="6"/>
      <c r="H4" s="6"/>
      <c r="I4" s="6"/>
    </row>
    <row r="5" spans="1:9" x14ac:dyDescent="0.25">
      <c r="A5" s="4" t="s">
        <v>14</v>
      </c>
      <c r="B5" s="55">
        <f>'5.2'!F9</f>
        <v>688.75300000000004</v>
      </c>
      <c r="C5" s="55">
        <f>'5.2'!K9</f>
        <v>46.826590000000003</v>
      </c>
      <c r="D5" s="55">
        <v>222.65723388938</v>
      </c>
      <c r="E5" s="58">
        <v>57.364236539818521</v>
      </c>
      <c r="F5" s="6"/>
      <c r="G5" s="6"/>
      <c r="H5" s="6"/>
      <c r="I5" s="6"/>
    </row>
    <row r="6" spans="1:9" x14ac:dyDescent="0.25">
      <c r="A6" s="4" t="s">
        <v>15</v>
      </c>
      <c r="B6" s="55">
        <f>'5.2'!F10</f>
        <v>722.56299999999999</v>
      </c>
      <c r="C6" s="55">
        <f>'5.2'!K10</f>
        <v>44.637329999999999</v>
      </c>
      <c r="D6" s="55">
        <v>227.026642783375</v>
      </c>
      <c r="E6" s="58">
        <v>52.371576802276927</v>
      </c>
      <c r="F6" s="6"/>
      <c r="G6" s="6"/>
      <c r="H6" s="6"/>
      <c r="I6" s="6"/>
    </row>
    <row r="7" spans="1:9" x14ac:dyDescent="0.25">
      <c r="A7" s="4" t="s">
        <v>16</v>
      </c>
      <c r="B7" s="55">
        <f>'5.2'!F11</f>
        <v>827.51600000000008</v>
      </c>
      <c r="C7" s="55">
        <f>'5.2'!K11</f>
        <v>49.58379</v>
      </c>
      <c r="D7" s="55">
        <v>226.89585454402393</v>
      </c>
      <c r="E7" s="58">
        <v>51.295725815330343</v>
      </c>
      <c r="F7" s="6"/>
      <c r="G7" s="6"/>
      <c r="H7" s="6"/>
      <c r="I7" s="6"/>
    </row>
    <row r="8" spans="1:9" x14ac:dyDescent="0.25">
      <c r="A8" s="4" t="s">
        <v>17</v>
      </c>
      <c r="B8" s="55">
        <f>'5.2'!F12</f>
        <v>847.57600000000002</v>
      </c>
      <c r="C8" s="55">
        <f>'5.2'!K12</f>
        <v>45.475540000000002</v>
      </c>
      <c r="D8" s="55">
        <v>239.79224373136341</v>
      </c>
      <c r="E8" s="58">
        <v>52.512855157442317</v>
      </c>
      <c r="F8" s="6"/>
      <c r="G8" s="6"/>
      <c r="H8" s="6"/>
      <c r="I8" s="6"/>
    </row>
    <row r="9" spans="1:9" x14ac:dyDescent="0.25">
      <c r="A9" s="4" t="s">
        <v>18</v>
      </c>
      <c r="B9" s="55">
        <f>'5.2'!F13</f>
        <v>858.57599999999991</v>
      </c>
      <c r="C9" s="55">
        <f>'5.2'!K13</f>
        <v>47.317739999999993</v>
      </c>
      <c r="D9" s="55">
        <v>249.9406585302348</v>
      </c>
      <c r="E9" s="58">
        <v>55.697917618968177</v>
      </c>
      <c r="F9" s="6"/>
      <c r="G9" s="6"/>
      <c r="H9" s="6"/>
      <c r="I9" s="6"/>
    </row>
    <row r="10" spans="1:9" x14ac:dyDescent="0.25">
      <c r="A10" s="4" t="s">
        <v>19</v>
      </c>
      <c r="B10" s="55">
        <f>'5.2'!F14</f>
        <v>896.08600000000001</v>
      </c>
      <c r="C10" s="55">
        <f>'5.2'!K14</f>
        <v>46.976999999999997</v>
      </c>
      <c r="D10" s="55">
        <v>256.11712503083118</v>
      </c>
      <c r="E10" s="58">
        <v>59.170156466006873</v>
      </c>
      <c r="F10" s="6"/>
      <c r="G10" s="6"/>
      <c r="H10" s="6"/>
      <c r="I10" s="6"/>
    </row>
    <row r="11" spans="1:9" x14ac:dyDescent="0.25">
      <c r="A11" s="4" t="s">
        <v>20</v>
      </c>
      <c r="B11" s="55">
        <f>'5.2'!F15</f>
        <v>958.24900000000002</v>
      </c>
      <c r="C11" s="55">
        <f>'5.2'!K15</f>
        <v>42.685430000000004</v>
      </c>
      <c r="D11" s="55">
        <v>260.70086002892344</v>
      </c>
      <c r="E11" s="58">
        <v>60.7943879625495</v>
      </c>
      <c r="F11" s="6"/>
      <c r="G11" s="6"/>
      <c r="H11" s="6"/>
      <c r="I11" s="6"/>
    </row>
    <row r="12" spans="1:9" x14ac:dyDescent="0.25">
      <c r="A12" s="9" t="s">
        <v>21</v>
      </c>
      <c r="B12" s="59">
        <f>'5.2'!F16</f>
        <v>1002.1532800000001</v>
      </c>
      <c r="C12" s="59">
        <f>'5.2'!K16</f>
        <v>41.887590000000003</v>
      </c>
      <c r="D12" s="59">
        <v>259.12393196624413</v>
      </c>
      <c r="E12" s="60">
        <v>64.143212009067128</v>
      </c>
      <c r="F12" s="6"/>
      <c r="G12" s="6"/>
      <c r="H12" s="6"/>
      <c r="I12" s="6"/>
    </row>
    <row r="13" spans="1:9" ht="39.75" customHeight="1" x14ac:dyDescent="0.25">
      <c r="A13" s="21" t="s">
        <v>36</v>
      </c>
      <c r="B13" s="61">
        <f>+(B12-B11)/B11*100</f>
        <v>4.5817193652171913</v>
      </c>
      <c r="C13" s="61">
        <f t="shared" ref="C13:E13" si="0">+(C12-C11)/C11*100</f>
        <v>-1.8691155272419668</v>
      </c>
      <c r="D13" s="61">
        <f t="shared" si="0"/>
        <v>-0.60488026871271638</v>
      </c>
      <c r="E13" s="61">
        <f t="shared" si="0"/>
        <v>5.5084427341888311</v>
      </c>
      <c r="G13" s="6"/>
      <c r="H13" s="6"/>
      <c r="I13" s="6"/>
    </row>
    <row r="14" spans="1:9" ht="32.25" customHeight="1" x14ac:dyDescent="0.25">
      <c r="A14" s="62" t="s">
        <v>37</v>
      </c>
      <c r="B14" s="63">
        <f>((B12/B3)^(1/9)-1)*100</f>
        <v>5.7277823618025359</v>
      </c>
      <c r="C14" s="63">
        <f t="shared" ref="C14:E14" si="1">((C12/C3)^(1/9)-1)*100</f>
        <v>1.1539705574601378</v>
      </c>
      <c r="D14" s="63">
        <f t="shared" si="1"/>
        <v>2.8466078640325909</v>
      </c>
      <c r="E14" s="64">
        <f t="shared" si="1"/>
        <v>-2.7846979516743531E-3</v>
      </c>
    </row>
    <row r="15" spans="1:9" x14ac:dyDescent="0.25">
      <c r="A15" s="105" t="s">
        <v>54</v>
      </c>
      <c r="B15" s="105"/>
      <c r="C15" s="105"/>
      <c r="D15" s="65"/>
      <c r="E15" s="65"/>
    </row>
    <row r="16" spans="1:9" ht="54.75" customHeight="1" x14ac:dyDescent="0.25">
      <c r="A16" s="106" t="s">
        <v>64</v>
      </c>
      <c r="B16" s="106"/>
      <c r="C16" s="106"/>
      <c r="D16" s="106"/>
      <c r="E16" s="106"/>
    </row>
    <row r="17" spans="1:5" x14ac:dyDescent="0.25">
      <c r="A17" s="66" t="s">
        <v>55</v>
      </c>
      <c r="B17" s="107" t="s">
        <v>56</v>
      </c>
      <c r="C17" s="107"/>
      <c r="D17" s="107"/>
      <c r="E17" s="107"/>
    </row>
    <row r="18" spans="1:5" x14ac:dyDescent="0.25">
      <c r="A18" s="67"/>
      <c r="B18" s="107" t="s">
        <v>57</v>
      </c>
      <c r="C18" s="107"/>
      <c r="D18" s="107"/>
      <c r="E18" s="107"/>
    </row>
    <row r="19" spans="1:5" x14ac:dyDescent="0.25">
      <c r="A19" s="67"/>
      <c r="B19" s="107" t="s">
        <v>58</v>
      </c>
      <c r="C19" s="107"/>
      <c r="D19" s="107"/>
      <c r="E19" s="107"/>
    </row>
    <row r="20" spans="1:5" x14ac:dyDescent="0.25">
      <c r="A20" s="68"/>
      <c r="B20" s="68"/>
      <c r="C20" s="68"/>
      <c r="D20" s="68"/>
      <c r="E20" s="68"/>
    </row>
  </sheetData>
  <mergeCells count="6">
    <mergeCell ref="A1:E1"/>
    <mergeCell ref="A15:C15"/>
    <mergeCell ref="A16:E16"/>
    <mergeCell ref="B17:E17"/>
    <mergeCell ref="B18:E18"/>
    <mergeCell ref="B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9"/>
  <sheetViews>
    <sheetView showGridLines="0" workbookViewId="0">
      <selection activeCell="X22" sqref="X22"/>
    </sheetView>
  </sheetViews>
  <sheetFormatPr defaultRowHeight="15" x14ac:dyDescent="0.25"/>
  <cols>
    <col min="1" max="1" width="12.28515625" customWidth="1"/>
    <col min="2" max="2" width="11.7109375" customWidth="1"/>
    <col min="3" max="4" width="8.5703125" customWidth="1"/>
    <col min="5" max="5" width="13.140625" customWidth="1"/>
    <col min="6" max="6" width="11.7109375" customWidth="1"/>
    <col min="7" max="7" width="10.42578125" customWidth="1"/>
    <col min="8" max="8" width="8.7109375" customWidth="1"/>
    <col min="9" max="9" width="8.85546875" customWidth="1"/>
    <col min="10" max="10" width="12.85546875" customWidth="1"/>
    <col min="11" max="11" width="11.7109375" customWidth="1"/>
  </cols>
  <sheetData>
    <row r="1" spans="1:11" x14ac:dyDescent="0.25">
      <c r="A1" s="108" t="s">
        <v>41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 x14ac:dyDescent="0.25">
      <c r="A3" s="10"/>
      <c r="B3" s="11"/>
      <c r="C3" s="11"/>
      <c r="D3" s="11"/>
      <c r="E3" s="11"/>
      <c r="F3" s="12"/>
      <c r="G3" s="13"/>
      <c r="H3" s="13"/>
      <c r="I3" s="13"/>
      <c r="J3" s="12"/>
      <c r="K3" s="14" t="s">
        <v>42</v>
      </c>
    </row>
    <row r="4" spans="1:11" x14ac:dyDescent="0.25">
      <c r="A4" s="109" t="s">
        <v>1</v>
      </c>
      <c r="B4" s="111" t="s">
        <v>43</v>
      </c>
      <c r="C4" s="112"/>
      <c r="D4" s="112"/>
      <c r="E4" s="112"/>
      <c r="F4" s="113"/>
      <c r="G4" s="111" t="s">
        <v>44</v>
      </c>
      <c r="H4" s="114"/>
      <c r="I4" s="114"/>
      <c r="J4" s="114"/>
      <c r="K4" s="115"/>
    </row>
    <row r="5" spans="1:11" ht="60" customHeight="1" x14ac:dyDescent="0.25">
      <c r="A5" s="110"/>
      <c r="B5" s="15" t="s">
        <v>45</v>
      </c>
      <c r="C5" s="16" t="s">
        <v>47</v>
      </c>
      <c r="D5" s="16" t="s">
        <v>48</v>
      </c>
      <c r="E5" s="17" t="s">
        <v>65</v>
      </c>
      <c r="F5" s="15" t="s">
        <v>49</v>
      </c>
      <c r="G5" s="16" t="s">
        <v>5</v>
      </c>
      <c r="H5" s="16" t="s">
        <v>47</v>
      </c>
      <c r="I5" s="16" t="s">
        <v>48</v>
      </c>
      <c r="J5" s="17" t="s">
        <v>46</v>
      </c>
      <c r="K5" s="16" t="s">
        <v>49</v>
      </c>
    </row>
    <row r="6" spans="1:11" x14ac:dyDescent="0.25">
      <c r="A6" s="18">
        <v>1</v>
      </c>
      <c r="B6" s="18">
        <v>2</v>
      </c>
      <c r="C6" s="18">
        <v>3</v>
      </c>
      <c r="D6" s="18">
        <v>4</v>
      </c>
      <c r="E6" s="19">
        <v>5</v>
      </c>
      <c r="F6" s="19" t="s">
        <v>66</v>
      </c>
      <c r="G6" s="18">
        <v>7</v>
      </c>
      <c r="H6" s="18">
        <v>8</v>
      </c>
      <c r="I6" s="18">
        <v>9</v>
      </c>
      <c r="J6" s="18">
        <v>10</v>
      </c>
      <c r="K6" s="18" t="s">
        <v>50</v>
      </c>
    </row>
    <row r="7" spans="1:11" x14ac:dyDescent="0.25">
      <c r="A7" s="8" t="s">
        <v>12</v>
      </c>
      <c r="B7" s="26">
        <f>'[1]3.1'!B5</f>
        <v>532.69399999999996</v>
      </c>
      <c r="C7" s="27">
        <v>68.917597999999998</v>
      </c>
      <c r="D7" s="28">
        <v>1.88</v>
      </c>
      <c r="E7" s="29">
        <v>7.3289999999999997</v>
      </c>
      <c r="F7" s="30">
        <f t="shared" ref="F7:F16" si="0">B7+E7+C7-D7</f>
        <v>607.06059799999991</v>
      </c>
      <c r="G7" s="31">
        <f>'[1]3.1'!C5</f>
        <v>37.732999999999997</v>
      </c>
      <c r="H7" s="20" t="s">
        <v>51</v>
      </c>
      <c r="I7" s="20" t="s">
        <v>51</v>
      </c>
      <c r="J7" s="32">
        <v>4.500000000000004E-2</v>
      </c>
      <c r="K7" s="33">
        <f>G7+J7</f>
        <v>37.777999999999999</v>
      </c>
    </row>
    <row r="8" spans="1:11" x14ac:dyDescent="0.25">
      <c r="A8" s="8" t="s">
        <v>13</v>
      </c>
      <c r="B8" s="26">
        <f>'[1]3.1'!B6</f>
        <v>539.95000000000005</v>
      </c>
      <c r="C8" s="34">
        <v>102.85262600000003</v>
      </c>
      <c r="D8" s="35">
        <v>2.02</v>
      </c>
      <c r="E8" s="29">
        <v>1.8480000000000001</v>
      </c>
      <c r="F8" s="30">
        <f t="shared" si="0"/>
        <v>642.63062600000001</v>
      </c>
      <c r="G8" s="31">
        <f>'[1]3.1'!C6</f>
        <v>42.332000000000001</v>
      </c>
      <c r="H8" s="20" t="s">
        <v>51</v>
      </c>
      <c r="I8" s="20" t="s">
        <v>51</v>
      </c>
      <c r="J8" s="32">
        <v>0.44099999999999995</v>
      </c>
      <c r="K8" s="33">
        <f>G8+J8</f>
        <v>42.773000000000003</v>
      </c>
    </row>
    <row r="9" spans="1:11" x14ac:dyDescent="0.25">
      <c r="A9" s="8" t="s">
        <v>14</v>
      </c>
      <c r="B9" s="26">
        <f>'[1]3.1'!B7</f>
        <v>556.40200000000004</v>
      </c>
      <c r="C9" s="34">
        <v>145.785</v>
      </c>
      <c r="D9" s="35">
        <v>2.4430000000000001</v>
      </c>
      <c r="E9" s="29">
        <v>-10.991</v>
      </c>
      <c r="F9" s="30">
        <f t="shared" si="0"/>
        <v>688.75300000000004</v>
      </c>
      <c r="G9" s="31">
        <f>'[1]3.1'!C7</f>
        <v>46.453000000000003</v>
      </c>
      <c r="H9" s="36">
        <v>6.4999999999999997E-4</v>
      </c>
      <c r="I9" s="36">
        <v>6.9059999999999996E-2</v>
      </c>
      <c r="J9" s="32">
        <v>0.44200000000000017</v>
      </c>
      <c r="K9" s="33">
        <f>G9+H9-I9+J9</f>
        <v>46.826590000000003</v>
      </c>
    </row>
    <row r="10" spans="1:11" x14ac:dyDescent="0.25">
      <c r="A10" s="8" t="s">
        <v>15</v>
      </c>
      <c r="B10" s="26">
        <f>'[1]3.1'!B8</f>
        <v>565.76499999999999</v>
      </c>
      <c r="C10" s="34">
        <v>166.857</v>
      </c>
      <c r="D10" s="35">
        <v>2.1880000000000002</v>
      </c>
      <c r="E10" s="29">
        <v>-7.8710000000000022</v>
      </c>
      <c r="F10" s="30">
        <f t="shared" si="0"/>
        <v>722.56299999999999</v>
      </c>
      <c r="G10" s="31">
        <f>'[1]3.1'!C8</f>
        <v>44.271000000000001</v>
      </c>
      <c r="H10" s="36">
        <v>1.2700000000000001E-3</v>
      </c>
      <c r="I10" s="36">
        <v>1.9400000000000001E-3</v>
      </c>
      <c r="J10" s="32">
        <v>0.36699999999999999</v>
      </c>
      <c r="K10" s="33">
        <f t="shared" ref="K10:K16" si="1">G10+H10-I10+J10</f>
        <v>44.637329999999999</v>
      </c>
    </row>
    <row r="11" spans="1:11" x14ac:dyDescent="0.25">
      <c r="A11" s="8" t="s">
        <v>16</v>
      </c>
      <c r="B11" s="26">
        <f>'[1]3.1'!B9</f>
        <v>612.44000000000005</v>
      </c>
      <c r="C11" s="34">
        <v>212.10300000000001</v>
      </c>
      <c r="D11" s="35">
        <v>1.238</v>
      </c>
      <c r="E11" s="29">
        <v>4.2110000000000003</v>
      </c>
      <c r="F11" s="30">
        <f t="shared" si="0"/>
        <v>827.51600000000008</v>
      </c>
      <c r="G11" s="31">
        <f>'[1]3.1'!C9</f>
        <v>48.27</v>
      </c>
      <c r="H11" s="36">
        <v>6.4000000000000005E-4</v>
      </c>
      <c r="I11" s="36">
        <v>2.8500000000000001E-3</v>
      </c>
      <c r="J11" s="32">
        <v>1.3160000000000001</v>
      </c>
      <c r="K11" s="33">
        <f t="shared" si="1"/>
        <v>49.58379</v>
      </c>
    </row>
    <row r="12" spans="1:11" x14ac:dyDescent="0.25">
      <c r="A12" s="8" t="s">
        <v>17</v>
      </c>
      <c r="B12" s="26">
        <f>'[1]3.1'!B10</f>
        <v>639.23</v>
      </c>
      <c r="C12" s="34">
        <v>203.94900000000001</v>
      </c>
      <c r="D12" s="35">
        <v>1.575</v>
      </c>
      <c r="E12" s="29">
        <v>5.9720000000000004</v>
      </c>
      <c r="F12" s="30">
        <f t="shared" si="0"/>
        <v>847.57600000000002</v>
      </c>
      <c r="G12" s="31">
        <f>'[1]3.1'!C10</f>
        <v>43.841999999999999</v>
      </c>
      <c r="H12" s="36">
        <v>1.0499999999999999E-3</v>
      </c>
      <c r="I12" s="36">
        <v>5.1000000000000004E-4</v>
      </c>
      <c r="J12" s="32">
        <v>1.633</v>
      </c>
      <c r="K12" s="33">
        <f t="shared" si="1"/>
        <v>45.475540000000002</v>
      </c>
    </row>
    <row r="13" spans="1:11" x14ac:dyDescent="0.25">
      <c r="A13" s="4" t="s">
        <v>18</v>
      </c>
      <c r="B13" s="26">
        <f>'[1]3.1'!B11</f>
        <v>657.86799999999994</v>
      </c>
      <c r="C13" s="34">
        <v>190.953</v>
      </c>
      <c r="D13" s="35">
        <v>1.7729999999999999</v>
      </c>
      <c r="E13" s="37">
        <v>11.528</v>
      </c>
      <c r="F13" s="30">
        <f t="shared" si="0"/>
        <v>858.57599999999991</v>
      </c>
      <c r="G13" s="31">
        <f>'[1]3.1'!C11</f>
        <v>45.23</v>
      </c>
      <c r="H13" s="38">
        <v>1.9120000000000002E-2</v>
      </c>
      <c r="I13" s="38">
        <v>5.3800000000000002E-3</v>
      </c>
      <c r="J13" s="39">
        <v>2.0739999999999998</v>
      </c>
      <c r="K13" s="33">
        <f t="shared" si="1"/>
        <v>47.317739999999993</v>
      </c>
    </row>
    <row r="14" spans="1:11" x14ac:dyDescent="0.25">
      <c r="A14" s="4" t="s">
        <v>19</v>
      </c>
      <c r="B14" s="26">
        <f>'[1]3.1'!B12</f>
        <v>675.4</v>
      </c>
      <c r="C14" s="40">
        <v>208.273</v>
      </c>
      <c r="D14" s="35">
        <v>1.5029999999999999</v>
      </c>
      <c r="E14" s="37">
        <v>13.916</v>
      </c>
      <c r="F14" s="30">
        <f t="shared" si="0"/>
        <v>896.08600000000001</v>
      </c>
      <c r="G14" s="44">
        <f>'[1]3.1'!C12</f>
        <v>46.643999999999998</v>
      </c>
      <c r="H14" s="41">
        <v>1.0410000000000001E-2</v>
      </c>
      <c r="I14" s="41">
        <v>4.4099999999999999E-3</v>
      </c>
      <c r="J14" s="42">
        <v>0.32700000000000001</v>
      </c>
      <c r="K14" s="45">
        <f t="shared" si="1"/>
        <v>46.976999999999997</v>
      </c>
    </row>
    <row r="15" spans="1:11" x14ac:dyDescent="0.25">
      <c r="A15" s="4" t="s">
        <v>40</v>
      </c>
      <c r="B15" s="26">
        <f>'[1]3.1'!B13</f>
        <v>728.71799999999996</v>
      </c>
      <c r="C15" s="40">
        <v>235.24</v>
      </c>
      <c r="D15" s="35">
        <v>1.3129999999999999</v>
      </c>
      <c r="E15" s="37">
        <v>-4.3959999999999999</v>
      </c>
      <c r="F15" s="30">
        <f t="shared" si="0"/>
        <v>958.24900000000002</v>
      </c>
      <c r="G15" s="31">
        <f>'[1]3.1'!C13</f>
        <v>44.283000000000001</v>
      </c>
      <c r="H15" s="38">
        <v>1.9369999999999998E-2</v>
      </c>
      <c r="I15" s="41">
        <v>7.8939999999999996E-2</v>
      </c>
      <c r="J15" s="42">
        <v>-1.538</v>
      </c>
      <c r="K15" s="33">
        <f t="shared" si="1"/>
        <v>42.685430000000004</v>
      </c>
    </row>
    <row r="16" spans="1:11" x14ac:dyDescent="0.25">
      <c r="A16" s="9" t="s">
        <v>21</v>
      </c>
      <c r="B16" s="26">
        <f>'[1]3.1'!B14</f>
        <v>730.87300000000005</v>
      </c>
      <c r="C16" s="40">
        <v>248.53657999999999</v>
      </c>
      <c r="D16" s="35">
        <v>1.0472999999999999</v>
      </c>
      <c r="E16" s="43">
        <v>23.791</v>
      </c>
      <c r="F16" s="30">
        <f t="shared" si="0"/>
        <v>1002.1532800000001</v>
      </c>
      <c r="G16" s="31">
        <f>'[1]3.1'!C14</f>
        <v>42.103000000000002</v>
      </c>
      <c r="H16" s="38">
        <v>5.425E-2</v>
      </c>
      <c r="I16" s="41">
        <v>9.2660000000000006E-2</v>
      </c>
      <c r="J16" s="42">
        <v>-0.17699999999999999</v>
      </c>
      <c r="K16" s="33">
        <f t="shared" si="1"/>
        <v>41.887590000000003</v>
      </c>
    </row>
    <row r="17" spans="1:11" ht="44.25" customHeight="1" x14ac:dyDescent="0.25">
      <c r="A17" s="21" t="s">
        <v>52</v>
      </c>
      <c r="B17" s="46">
        <f>(B16-B15)/B15*100</f>
        <v>0.29572482084977814</v>
      </c>
      <c r="C17" s="46">
        <f t="shared" ref="C17:K17" si="2">(C16-C15)/C15*100</f>
        <v>5.6523465397041219</v>
      </c>
      <c r="D17" s="46">
        <f>(D16-D15)/D15*100</f>
        <v>-20.236100533130241</v>
      </c>
      <c r="E17" s="46">
        <f>(E16-E15)/E15*100</f>
        <v>-641.19654231119205</v>
      </c>
      <c r="F17" s="46">
        <f t="shared" si="2"/>
        <v>4.5817193652171913</v>
      </c>
      <c r="G17" s="46">
        <f t="shared" si="2"/>
        <v>-4.9228823702097868</v>
      </c>
      <c r="H17" s="46">
        <f t="shared" si="2"/>
        <v>180.07227671657205</v>
      </c>
      <c r="I17" s="46">
        <f t="shared" si="2"/>
        <v>17.380288826957198</v>
      </c>
      <c r="J17" s="46">
        <f t="shared" si="2"/>
        <v>-88.491547464239275</v>
      </c>
      <c r="K17" s="46">
        <f t="shared" si="2"/>
        <v>-1.8691155272419668</v>
      </c>
    </row>
    <row r="18" spans="1:11" x14ac:dyDescent="0.25">
      <c r="A18" s="22" t="s">
        <v>38</v>
      </c>
      <c r="B18" s="12"/>
      <c r="D18" s="23"/>
      <c r="E18" s="47" t="s">
        <v>67</v>
      </c>
      <c r="F18" s="23"/>
      <c r="G18" s="23"/>
      <c r="H18" s="23"/>
      <c r="I18" s="23"/>
      <c r="J18" s="23"/>
      <c r="K18" s="23"/>
    </row>
    <row r="19" spans="1:11" x14ac:dyDescent="0.25">
      <c r="A19" s="24" t="s">
        <v>53</v>
      </c>
      <c r="B19" s="12"/>
      <c r="C19" s="22"/>
      <c r="D19" s="22"/>
      <c r="E19" s="25"/>
      <c r="F19" s="25"/>
      <c r="G19" s="13"/>
      <c r="H19" s="13"/>
      <c r="I19" s="13"/>
      <c r="J19" s="12"/>
      <c r="K19" s="12"/>
    </row>
  </sheetData>
  <mergeCells count="4">
    <mergeCell ref="A1:K2"/>
    <mergeCell ref="A4:A5"/>
    <mergeCell ref="B4:F4"/>
    <mergeCell ref="G4:K4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1"/>
  <sheetViews>
    <sheetView showGridLines="0" workbookViewId="0">
      <selection activeCell="R30" sqref="R30"/>
    </sheetView>
  </sheetViews>
  <sheetFormatPr defaultRowHeight="15" x14ac:dyDescent="0.25"/>
  <cols>
    <col min="1" max="1" width="12.85546875" customWidth="1"/>
    <col min="2" max="2" width="9.85546875" customWidth="1"/>
    <col min="3" max="3" width="10.28515625" customWidth="1"/>
    <col min="4" max="4" width="11.28515625" customWidth="1"/>
    <col min="5" max="5" width="9.5703125" customWidth="1"/>
    <col min="6" max="6" width="10.85546875" customWidth="1"/>
    <col min="7" max="7" width="10.28515625" customWidth="1"/>
    <col min="8" max="8" width="11" customWidth="1"/>
    <col min="9" max="9" width="10.28515625" customWidth="1"/>
    <col min="10" max="10" width="10" customWidth="1"/>
  </cols>
  <sheetData>
    <row r="1" spans="1:10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34.5" customHeight="1" x14ac:dyDescent="0.25">
      <c r="A4" s="69" t="s">
        <v>1</v>
      </c>
      <c r="B4" s="117" t="s">
        <v>2</v>
      </c>
      <c r="C4" s="118"/>
      <c r="D4" s="119"/>
      <c r="E4" s="117" t="s">
        <v>3</v>
      </c>
      <c r="F4" s="120"/>
      <c r="G4" s="121"/>
      <c r="H4" s="122" t="s">
        <v>4</v>
      </c>
      <c r="I4" s="120"/>
      <c r="J4" s="121"/>
    </row>
    <row r="5" spans="1:10" x14ac:dyDescent="0.25">
      <c r="A5" s="70"/>
      <c r="B5" s="71" t="s">
        <v>5</v>
      </c>
      <c r="C5" s="71" t="s">
        <v>6</v>
      </c>
      <c r="D5" s="71" t="s">
        <v>7</v>
      </c>
      <c r="E5" s="72" t="s">
        <v>5</v>
      </c>
      <c r="F5" s="71" t="s">
        <v>6</v>
      </c>
      <c r="G5" s="71" t="s">
        <v>7</v>
      </c>
      <c r="H5" s="73" t="s">
        <v>8</v>
      </c>
      <c r="I5" s="74" t="s">
        <v>6</v>
      </c>
      <c r="J5" s="75" t="s">
        <v>7</v>
      </c>
    </row>
    <row r="6" spans="1:10" x14ac:dyDescent="0.25">
      <c r="A6" s="18">
        <v>1</v>
      </c>
      <c r="B6" s="69">
        <v>2</v>
      </c>
      <c r="C6" s="69">
        <v>3</v>
      </c>
      <c r="D6" s="49" t="s">
        <v>9</v>
      </c>
      <c r="E6" s="76">
        <v>5</v>
      </c>
      <c r="F6" s="18">
        <v>6</v>
      </c>
      <c r="G6" s="50" t="s">
        <v>10</v>
      </c>
      <c r="H6" s="51">
        <v>8</v>
      </c>
      <c r="I6" s="51">
        <v>9</v>
      </c>
      <c r="J6" s="50" t="s">
        <v>11</v>
      </c>
    </row>
    <row r="7" spans="1:10" ht="15" customHeight="1" x14ac:dyDescent="0.25">
      <c r="A7" s="77" t="s">
        <v>12</v>
      </c>
      <c r="B7" s="57">
        <v>37.68</v>
      </c>
      <c r="C7" s="57">
        <v>163.595</v>
      </c>
      <c r="D7" s="78">
        <f t="shared" ref="D7:D16" si="0">B7+C7</f>
        <v>201.27500000000001</v>
      </c>
      <c r="E7" s="57">
        <v>194.820539</v>
      </c>
      <c r="F7" s="79">
        <v>-41.697651719</v>
      </c>
      <c r="G7" s="78">
        <f t="shared" ref="G7:G16" si="1">E7+F7</f>
        <v>153.122887281</v>
      </c>
      <c r="H7" s="80">
        <v>51.229289999999999</v>
      </c>
      <c r="I7" s="57">
        <v>12.93</v>
      </c>
      <c r="J7" s="81">
        <f>H7+I7</f>
        <v>64.159289999999999</v>
      </c>
    </row>
    <row r="8" spans="1:10" x14ac:dyDescent="0.25">
      <c r="A8" s="77" t="s">
        <v>13</v>
      </c>
      <c r="B8" s="58">
        <v>38.090000000000003</v>
      </c>
      <c r="C8" s="58">
        <v>171.729154097221</v>
      </c>
      <c r="D8" s="78">
        <f t="shared" si="0"/>
        <v>209.819154097221</v>
      </c>
      <c r="E8" s="58">
        <v>203.2</v>
      </c>
      <c r="F8" s="81">
        <v>-44.987970073746993</v>
      </c>
      <c r="G8" s="78">
        <f t="shared" si="1"/>
        <v>158.212029926253</v>
      </c>
      <c r="H8" s="82">
        <v>46.453000000000003</v>
      </c>
      <c r="I8" s="58">
        <v>17.997333624870201</v>
      </c>
      <c r="J8" s="81">
        <f t="shared" ref="J8:J16" si="2">H8+I8</f>
        <v>64.450333624870211</v>
      </c>
    </row>
    <row r="9" spans="1:10" x14ac:dyDescent="0.25">
      <c r="A9" s="77" t="s">
        <v>14</v>
      </c>
      <c r="B9" s="58">
        <v>37.86</v>
      </c>
      <c r="C9" s="58">
        <v>184.79524788937999</v>
      </c>
      <c r="D9" s="78">
        <f t="shared" si="0"/>
        <v>222.65524788938001</v>
      </c>
      <c r="E9" s="58">
        <v>217.73648299999999</v>
      </c>
      <c r="F9" s="81">
        <v>-47.053642322930003</v>
      </c>
      <c r="G9" s="78">
        <f t="shared" si="1"/>
        <v>170.68284067706998</v>
      </c>
      <c r="H9" s="82">
        <v>39.749836999999999</v>
      </c>
      <c r="I9" s="58">
        <v>17.614399539818521</v>
      </c>
      <c r="J9" s="81">
        <f t="shared" si="2"/>
        <v>57.364236539818521</v>
      </c>
    </row>
    <row r="10" spans="1:10" x14ac:dyDescent="0.25">
      <c r="A10" s="77" t="s">
        <v>15</v>
      </c>
      <c r="B10" s="58">
        <v>37.788440999999992</v>
      </c>
      <c r="C10" s="58">
        <v>189.23820178337502</v>
      </c>
      <c r="D10" s="78">
        <f t="shared" si="0"/>
        <v>227.026642783375</v>
      </c>
      <c r="E10" s="58">
        <v>220.75633100000002</v>
      </c>
      <c r="F10" s="81">
        <v>-51.167010011800009</v>
      </c>
      <c r="G10" s="78">
        <f t="shared" si="1"/>
        <v>169.5893209882</v>
      </c>
      <c r="H10" s="82">
        <v>34.570779000000002</v>
      </c>
      <c r="I10" s="58">
        <v>17.800797802276925</v>
      </c>
      <c r="J10" s="81">
        <f t="shared" si="2"/>
        <v>52.371576802276927</v>
      </c>
    </row>
    <row r="11" spans="1:10" x14ac:dyDescent="0.25">
      <c r="A11" s="77" t="s">
        <v>16</v>
      </c>
      <c r="B11" s="58">
        <v>37.460997999999996</v>
      </c>
      <c r="C11" s="58">
        <v>189.43485654402394</v>
      </c>
      <c r="D11" s="78">
        <f t="shared" si="0"/>
        <v>226.89585454402393</v>
      </c>
      <c r="E11" s="58">
        <v>221.13553200000001</v>
      </c>
      <c r="F11" s="81">
        <v>-42.630695469299994</v>
      </c>
      <c r="G11" s="78">
        <f t="shared" si="1"/>
        <v>178.5048365307</v>
      </c>
      <c r="H11" s="83">
        <v>32.68919600000001</v>
      </c>
      <c r="I11" s="58">
        <v>18.606529815330337</v>
      </c>
      <c r="J11" s="81">
        <f t="shared" si="2"/>
        <v>51.295725815330343</v>
      </c>
    </row>
    <row r="12" spans="1:10" x14ac:dyDescent="0.25">
      <c r="A12" s="77" t="s">
        <v>17</v>
      </c>
      <c r="B12" s="58">
        <v>36.941752000000001</v>
      </c>
      <c r="C12" s="84">
        <v>202.85049173136341</v>
      </c>
      <c r="D12" s="78">
        <f t="shared" si="0"/>
        <v>239.79224373136341</v>
      </c>
      <c r="E12" s="84">
        <v>231.92328899999998</v>
      </c>
      <c r="F12" s="85">
        <v>-31.08280801690001</v>
      </c>
      <c r="G12" s="78">
        <f t="shared" si="1"/>
        <v>200.84048098309998</v>
      </c>
      <c r="H12" s="84">
        <v>31.124582</v>
      </c>
      <c r="I12" s="84">
        <v>21.388273157442317</v>
      </c>
      <c r="J12" s="81">
        <f t="shared" si="2"/>
        <v>52.512855157442317</v>
      </c>
    </row>
    <row r="13" spans="1:10" x14ac:dyDescent="0.25">
      <c r="A13" s="77" t="s">
        <v>18</v>
      </c>
      <c r="B13" s="58">
        <v>36.008828999999999</v>
      </c>
      <c r="C13" s="84">
        <v>213.93182953023481</v>
      </c>
      <c r="D13" s="78">
        <f t="shared" si="0"/>
        <v>249.9406585302348</v>
      </c>
      <c r="E13" s="84">
        <v>243.55082199999998</v>
      </c>
      <c r="F13" s="85">
        <v>-29.226243542680983</v>
      </c>
      <c r="G13" s="78">
        <f t="shared" si="1"/>
        <v>214.32457845731901</v>
      </c>
      <c r="H13" s="84">
        <v>30.848924999999998</v>
      </c>
      <c r="I13" s="84">
        <v>24.848992618968182</v>
      </c>
      <c r="J13" s="81">
        <f t="shared" si="2"/>
        <v>55.697917618968177</v>
      </c>
    </row>
    <row r="14" spans="1:10" x14ac:dyDescent="0.25">
      <c r="A14" s="77" t="s">
        <v>19</v>
      </c>
      <c r="B14" s="58">
        <v>35.684332999999995</v>
      </c>
      <c r="C14" s="84">
        <v>220.43279203083119</v>
      </c>
      <c r="D14" s="78">
        <f t="shared" si="0"/>
        <v>256.11712503083118</v>
      </c>
      <c r="E14" s="84">
        <v>254.40450099999998</v>
      </c>
      <c r="F14" s="85">
        <v>-31.371894531322965</v>
      </c>
      <c r="G14" s="78">
        <f t="shared" si="1"/>
        <v>223.03260646867702</v>
      </c>
      <c r="H14" s="84">
        <v>31.731204999999999</v>
      </c>
      <c r="I14" s="84">
        <v>27.438951466006877</v>
      </c>
      <c r="J14" s="81">
        <f t="shared" si="2"/>
        <v>59.170156466006873</v>
      </c>
    </row>
    <row r="15" spans="1:10" x14ac:dyDescent="0.25">
      <c r="A15" s="77" t="s">
        <v>20</v>
      </c>
      <c r="B15" s="58">
        <v>34.203243677459199</v>
      </c>
      <c r="C15" s="84">
        <v>226.49761635146422</v>
      </c>
      <c r="D15" s="78">
        <f t="shared" si="0"/>
        <v>260.70086002892344</v>
      </c>
      <c r="E15" s="84">
        <v>262.36126899999999</v>
      </c>
      <c r="F15" s="85">
        <v>-27.747408470532662</v>
      </c>
      <c r="G15" s="78">
        <f t="shared" si="1"/>
        <v>234.61386052946733</v>
      </c>
      <c r="H15" s="84">
        <v>32.053930194242064</v>
      </c>
      <c r="I15" s="84">
        <v>28.740457768307436</v>
      </c>
      <c r="J15" s="81">
        <f t="shared" si="2"/>
        <v>60.7943879625495</v>
      </c>
    </row>
    <row r="16" spans="1:10" x14ac:dyDescent="0.25">
      <c r="A16" s="86" t="s">
        <v>21</v>
      </c>
      <c r="B16" s="60">
        <v>32.169266450559995</v>
      </c>
      <c r="C16" s="87">
        <v>226.95466551568413</v>
      </c>
      <c r="D16" s="60">
        <f t="shared" si="0"/>
        <v>259.12393196624413</v>
      </c>
      <c r="E16" s="87">
        <v>262.94355106542503</v>
      </c>
      <c r="F16" s="87">
        <v>-21.897625387997209</v>
      </c>
      <c r="G16" s="88">
        <f t="shared" si="1"/>
        <v>241.04592567742782</v>
      </c>
      <c r="H16" s="87">
        <v>30.256392539564803</v>
      </c>
      <c r="I16" s="87">
        <v>33.886819469502328</v>
      </c>
      <c r="J16" s="60">
        <f t="shared" si="2"/>
        <v>64.143212009067128</v>
      </c>
    </row>
    <row r="17" spans="1:10" ht="46.5" customHeight="1" x14ac:dyDescent="0.25">
      <c r="A17" s="21" t="s">
        <v>22</v>
      </c>
      <c r="B17" s="89">
        <f t="shared" ref="B17:J17" si="3">((B16-B15)*100)/B15</f>
        <v>-5.946737818435758</v>
      </c>
      <c r="C17" s="89">
        <f t="shared" si="3"/>
        <v>0.20178983407520329</v>
      </c>
      <c r="D17" s="89">
        <f t="shared" si="3"/>
        <v>-0.60488026871271638</v>
      </c>
      <c r="E17" s="89">
        <f t="shared" si="3"/>
        <v>0.22193903377751753</v>
      </c>
      <c r="F17" s="89">
        <f t="shared" si="3"/>
        <v>-21.08226823686196</v>
      </c>
      <c r="G17" s="89">
        <f t="shared" si="3"/>
        <v>2.7415537741226603</v>
      </c>
      <c r="H17" s="89">
        <f t="shared" si="3"/>
        <v>-5.607854150129012</v>
      </c>
      <c r="I17" s="89">
        <f t="shared" si="3"/>
        <v>17.906331703838994</v>
      </c>
      <c r="J17" s="89">
        <f t="shared" si="3"/>
        <v>5.5084427341888311</v>
      </c>
    </row>
    <row r="18" spans="1:10" x14ac:dyDescent="0.25">
      <c r="A18" s="90" t="s">
        <v>23</v>
      </c>
      <c r="B18" s="91"/>
      <c r="C18" s="91"/>
      <c r="D18" s="91"/>
      <c r="E18" s="91"/>
      <c r="F18" s="92" t="s">
        <v>25</v>
      </c>
      <c r="G18" s="91"/>
      <c r="H18" s="91"/>
      <c r="I18" s="91"/>
      <c r="J18" s="91"/>
    </row>
    <row r="19" spans="1:10" ht="13.5" customHeight="1" x14ac:dyDescent="0.25">
      <c r="A19" s="93" t="s">
        <v>24</v>
      </c>
      <c r="B19" s="93"/>
      <c r="C19" s="94"/>
      <c r="D19" s="94"/>
      <c r="E19" s="94"/>
      <c r="F19" s="94"/>
      <c r="G19" s="94"/>
      <c r="H19" s="94"/>
      <c r="I19" s="94"/>
      <c r="J19" s="94"/>
    </row>
    <row r="20" spans="1:10" x14ac:dyDescent="0.25">
      <c r="A20" s="24" t="s">
        <v>26</v>
      </c>
      <c r="B20" s="12"/>
      <c r="C20" s="95"/>
      <c r="D20" s="95"/>
      <c r="E20" s="95"/>
      <c r="F20" s="95"/>
      <c r="G20" s="95"/>
      <c r="H20" s="95"/>
      <c r="I20" s="95"/>
      <c r="J20" s="95"/>
    </row>
    <row r="21" spans="1:10" x14ac:dyDescent="0.25">
      <c r="B21" s="1"/>
      <c r="C21" s="1"/>
      <c r="D21" s="1"/>
      <c r="F21" s="2"/>
      <c r="G21" s="2"/>
    </row>
  </sheetData>
  <mergeCells count="4">
    <mergeCell ref="A1:J3"/>
    <mergeCell ref="B4:D4"/>
    <mergeCell ref="E4:G4"/>
    <mergeCell ref="H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42"/>
  <sheetViews>
    <sheetView showGridLines="0" tabSelected="1" workbookViewId="0">
      <selection activeCell="F23" sqref="F23"/>
    </sheetView>
  </sheetViews>
  <sheetFormatPr defaultRowHeight="15" x14ac:dyDescent="0.25"/>
  <cols>
    <col min="1" max="1" width="13.28515625" customWidth="1"/>
    <col min="2" max="2" width="11.7109375" customWidth="1"/>
    <col min="3" max="3" width="12.140625" customWidth="1"/>
    <col min="4" max="4" width="16" customWidth="1"/>
    <col min="5" max="5" width="17" customWidth="1"/>
    <col min="6" max="6" width="17.42578125" customWidth="1"/>
  </cols>
  <sheetData>
    <row r="1" spans="1:6" ht="25.5" customHeight="1" x14ac:dyDescent="0.25">
      <c r="A1" s="116" t="s">
        <v>27</v>
      </c>
      <c r="B1" s="116"/>
      <c r="C1" s="116"/>
      <c r="D1" s="116"/>
      <c r="E1" s="116"/>
      <c r="F1" s="116"/>
    </row>
    <row r="2" spans="1:6" ht="18.75" x14ac:dyDescent="0.25">
      <c r="A2" s="96"/>
      <c r="B2" s="96"/>
      <c r="C2" s="123" t="s">
        <v>28</v>
      </c>
      <c r="D2" s="123"/>
      <c r="E2" s="123"/>
      <c r="F2" s="123"/>
    </row>
    <row r="3" spans="1:6" ht="55.5" customHeight="1" x14ac:dyDescent="0.25">
      <c r="A3" s="97" t="s">
        <v>1</v>
      </c>
      <c r="B3" s="98" t="s">
        <v>29</v>
      </c>
      <c r="C3" s="99" t="s">
        <v>30</v>
      </c>
      <c r="D3" s="98" t="s">
        <v>31</v>
      </c>
      <c r="E3" s="98" t="s">
        <v>32</v>
      </c>
      <c r="F3" s="100" t="s">
        <v>33</v>
      </c>
    </row>
    <row r="4" spans="1:6" x14ac:dyDescent="0.25">
      <c r="A4" s="18">
        <v>1</v>
      </c>
      <c r="B4" s="18">
        <v>2</v>
      </c>
      <c r="C4" s="50">
        <v>3</v>
      </c>
      <c r="D4" s="18" t="s">
        <v>34</v>
      </c>
      <c r="E4" s="18">
        <v>5</v>
      </c>
      <c r="F4" s="18" t="s">
        <v>35</v>
      </c>
    </row>
    <row r="5" spans="1:6" x14ac:dyDescent="0.25">
      <c r="A5" s="8" t="s">
        <v>12</v>
      </c>
      <c r="B5" s="101">
        <v>844748</v>
      </c>
      <c r="C5" s="101">
        <v>52952</v>
      </c>
      <c r="D5" s="101">
        <f>B5-C5</f>
        <v>791796</v>
      </c>
      <c r="E5" s="101">
        <v>19839</v>
      </c>
      <c r="F5" s="101">
        <f>D5+E5</f>
        <v>811635</v>
      </c>
    </row>
    <row r="6" spans="1:6" x14ac:dyDescent="0.25">
      <c r="A6" s="8" t="s">
        <v>13</v>
      </c>
      <c r="B6" s="101">
        <v>922451</v>
      </c>
      <c r="C6" s="101">
        <v>56499</v>
      </c>
      <c r="D6" s="101">
        <f t="shared" ref="D6:D14" si="0">B6-C6</f>
        <v>865952</v>
      </c>
      <c r="E6" s="101">
        <v>15514</v>
      </c>
      <c r="F6" s="101">
        <f t="shared" ref="F6:F14" si="1">D6+E6</f>
        <v>881466</v>
      </c>
    </row>
    <row r="7" spans="1:6" x14ac:dyDescent="0.25">
      <c r="A7" s="4" t="s">
        <v>14</v>
      </c>
      <c r="B7" s="101">
        <v>964489</v>
      </c>
      <c r="C7" s="101">
        <v>64109</v>
      </c>
      <c r="D7" s="101">
        <f t="shared" si="0"/>
        <v>900380</v>
      </c>
      <c r="E7" s="101">
        <v>20849</v>
      </c>
      <c r="F7" s="101">
        <f t="shared" si="1"/>
        <v>921229</v>
      </c>
    </row>
    <row r="8" spans="1:6" x14ac:dyDescent="0.25">
      <c r="A8" s="4" t="s">
        <v>15</v>
      </c>
      <c r="B8" s="101">
        <v>1026649</v>
      </c>
      <c r="C8" s="101">
        <v>70161</v>
      </c>
      <c r="D8" s="101">
        <f t="shared" si="0"/>
        <v>956488</v>
      </c>
      <c r="E8" s="101">
        <v>17948</v>
      </c>
      <c r="F8" s="101">
        <f t="shared" si="1"/>
        <v>974436</v>
      </c>
    </row>
    <row r="9" spans="1:6" x14ac:dyDescent="0.25">
      <c r="A9" s="4" t="s">
        <v>16</v>
      </c>
      <c r="B9" s="101">
        <v>1116849.9200000002</v>
      </c>
      <c r="C9" s="101">
        <v>76268</v>
      </c>
      <c r="D9" s="101">
        <f t="shared" si="0"/>
        <v>1040581.9200000002</v>
      </c>
      <c r="E9" s="101">
        <v>13773</v>
      </c>
      <c r="F9" s="101">
        <f t="shared" si="1"/>
        <v>1054354.9200000002</v>
      </c>
    </row>
    <row r="10" spans="1:6" x14ac:dyDescent="0.25">
      <c r="A10" s="4" t="s">
        <v>17</v>
      </c>
      <c r="B10" s="101">
        <v>1167584.034911498</v>
      </c>
      <c r="C10" s="101">
        <v>79302.463262000005</v>
      </c>
      <c r="D10" s="101">
        <f t="shared" si="0"/>
        <v>1088281.5716494978</v>
      </c>
      <c r="E10" s="101">
        <v>15946.760000000002</v>
      </c>
      <c r="F10" s="101">
        <f t="shared" si="1"/>
        <v>1104228.3316494978</v>
      </c>
    </row>
    <row r="11" spans="1:6" x14ac:dyDescent="0.25">
      <c r="A11" s="4" t="s">
        <v>18</v>
      </c>
      <c r="B11" s="102">
        <v>1235357.9831000001</v>
      </c>
      <c r="C11" s="101">
        <v>81044.383547801233</v>
      </c>
      <c r="D11" s="101">
        <f t="shared" si="0"/>
        <v>1154313.5995521988</v>
      </c>
      <c r="E11" s="101">
        <v>8976.6196079999972</v>
      </c>
      <c r="F11" s="101">
        <f t="shared" si="1"/>
        <v>1163290.2191601987</v>
      </c>
    </row>
    <row r="12" spans="1:6" x14ac:dyDescent="0.25">
      <c r="A12" s="4" t="s">
        <v>19</v>
      </c>
      <c r="B12" s="102">
        <v>1303454.67703906</v>
      </c>
      <c r="C12" s="101">
        <v>82147.613677792193</v>
      </c>
      <c r="D12" s="101">
        <f t="shared" si="0"/>
        <v>1221307.0633612678</v>
      </c>
      <c r="E12" s="101">
        <v>11198.234502679999</v>
      </c>
      <c r="F12" s="101">
        <f t="shared" si="1"/>
        <v>1232505.2978639477</v>
      </c>
    </row>
    <row r="13" spans="1:6" x14ac:dyDescent="0.25">
      <c r="A13" s="4" t="s">
        <v>20</v>
      </c>
      <c r="B13" s="102">
        <v>1371779.47564546</v>
      </c>
      <c r="C13" s="102">
        <v>83386.006198489995</v>
      </c>
      <c r="D13" s="101">
        <f t="shared" si="0"/>
        <v>1288393.4694469699</v>
      </c>
      <c r="E13" s="101">
        <v>19291.101772975002</v>
      </c>
      <c r="F13" s="101">
        <f t="shared" si="1"/>
        <v>1307684.5712199449</v>
      </c>
    </row>
    <row r="14" spans="1:6" x14ac:dyDescent="0.25">
      <c r="A14" s="9" t="s">
        <v>21</v>
      </c>
      <c r="B14" s="102">
        <v>1383416.72611107</v>
      </c>
      <c r="C14" s="102">
        <v>84795.229703244462</v>
      </c>
      <c r="D14" s="101">
        <f t="shared" si="0"/>
        <v>1298621.4964078255</v>
      </c>
      <c r="E14" s="101">
        <v>12554.1186150268</v>
      </c>
      <c r="F14" s="101">
        <f t="shared" si="1"/>
        <v>1311175.6150228523</v>
      </c>
    </row>
    <row r="15" spans="1:6" ht="39.75" customHeight="1" x14ac:dyDescent="0.25">
      <c r="A15" s="21" t="s">
        <v>36</v>
      </c>
      <c r="B15" s="46">
        <f>((B14-B13)/B13)*100</f>
        <v>0.84833245227950493</v>
      </c>
      <c r="C15" s="46">
        <f t="shared" ref="C15:F15" si="2">((C14-C13)/C13)*100</f>
        <v>1.6899999999999835</v>
      </c>
      <c r="D15" s="46">
        <f t="shared" si="2"/>
        <v>0.79385895717446175</v>
      </c>
      <c r="E15" s="46">
        <f t="shared" si="2"/>
        <v>-34.922749551744495</v>
      </c>
      <c r="F15" s="46">
        <f t="shared" si="2"/>
        <v>0.26696375255468885</v>
      </c>
    </row>
    <row r="16" spans="1:6" ht="32.25" customHeight="1" x14ac:dyDescent="0.25">
      <c r="A16" s="62" t="s">
        <v>37</v>
      </c>
      <c r="B16" s="63">
        <f>((B14/B5)^(1/9)-1)*100</f>
        <v>5.6337924905305536</v>
      </c>
      <c r="C16" s="63">
        <f t="shared" ref="C16:F16" si="3">((C14/C5)^(1/9)-1)*100</f>
        <v>5.3709767643995043</v>
      </c>
      <c r="D16" s="63">
        <f t="shared" si="3"/>
        <v>5.6511831447989769</v>
      </c>
      <c r="E16" s="63">
        <f t="shared" si="3"/>
        <v>-4.957359284950325</v>
      </c>
      <c r="F16" s="63">
        <f t="shared" si="3"/>
        <v>5.4737665344137598</v>
      </c>
    </row>
    <row r="17" spans="1:6" x14ac:dyDescent="0.25">
      <c r="A17" s="5" t="s">
        <v>38</v>
      </c>
      <c r="B17" s="12"/>
      <c r="C17" s="12"/>
      <c r="D17" s="12"/>
      <c r="E17" s="12"/>
      <c r="F17" s="12"/>
    </row>
    <row r="18" spans="1:6" x14ac:dyDescent="0.25">
      <c r="A18" s="103" t="s">
        <v>39</v>
      </c>
      <c r="B18" s="12"/>
      <c r="C18" s="12"/>
      <c r="D18" s="12"/>
      <c r="E18" s="12"/>
      <c r="F18" s="12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s="5"/>
      <c r="B41" s="5"/>
      <c r="C41" s="5"/>
      <c r="D41" s="5"/>
      <c r="E41" s="5"/>
      <c r="F41" s="5"/>
    </row>
    <row r="42" spans="1:6" x14ac:dyDescent="0.25">
      <c r="A42" s="5"/>
      <c r="B42" s="5"/>
      <c r="C42" s="5"/>
      <c r="D42" s="5"/>
      <c r="E42" s="5"/>
      <c r="F42" s="5"/>
    </row>
  </sheetData>
  <mergeCells count="2">
    <mergeCell ref="A1:F1"/>
    <mergeCell ref="C2:F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5.1</vt:lpstr>
      <vt:lpstr>5.2</vt:lpstr>
      <vt:lpstr>5.3</vt:lpstr>
      <vt:lpstr>5.4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Windows User</cp:lastModifiedBy>
  <dcterms:created xsi:type="dcterms:W3CDTF">2021-02-24T11:04:26Z</dcterms:created>
  <dcterms:modified xsi:type="dcterms:W3CDTF">2021-03-26T08:12:15Z</dcterms:modified>
</cp:coreProperties>
</file>